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 PHUONG\Documents\Lap &amp; PT DA\De thi\S2SY1920\"/>
    </mc:Choice>
  </mc:AlternateContent>
  <bookViews>
    <workbookView xWindow="240" yWindow="120" windowWidth="13710" windowHeight="7485" firstSheet="1" activeTab="1"/>
  </bookViews>
  <sheets>
    <sheet name="Các bảng số liệu đầu vào" sheetId="1" r:id="rId1"/>
    <sheet name="Bảng ngân lưu" sheetId="2" r:id="rId2"/>
  </sheets>
  <calcPr calcId="152511" concurrentCalc="0" concurrentManualCount="4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H5" i="2"/>
  <c r="D24" i="1"/>
  <c r="D26" i="1"/>
  <c r="D30" i="1"/>
  <c r="D31" i="1"/>
  <c r="M9" i="1"/>
  <c r="E24" i="1"/>
  <c r="E26" i="1"/>
  <c r="E30" i="1"/>
  <c r="E31" i="1"/>
  <c r="N9" i="1"/>
  <c r="F24" i="1"/>
  <c r="F26" i="1"/>
  <c r="F30" i="1"/>
  <c r="F31" i="1"/>
  <c r="O9" i="1"/>
  <c r="G24" i="1"/>
  <c r="G26" i="1"/>
  <c r="G30" i="1"/>
  <c r="G31" i="1"/>
  <c r="P9" i="1"/>
  <c r="Q9" i="1"/>
  <c r="C24" i="1"/>
  <c r="C26" i="1"/>
  <c r="C30" i="1"/>
  <c r="C31" i="1"/>
  <c r="L9" i="1"/>
  <c r="B4" i="1"/>
  <c r="B9" i="1"/>
  <c r="G10" i="1"/>
  <c r="D9" i="1"/>
  <c r="F10" i="1"/>
  <c r="G9" i="1"/>
  <c r="C9" i="1"/>
  <c r="E10" i="1"/>
  <c r="F9" i="1"/>
  <c r="C10" i="1"/>
  <c r="D10" i="1"/>
  <c r="E9" i="1"/>
  <c r="Q10" i="1"/>
  <c r="H9" i="2"/>
  <c r="C8" i="2"/>
  <c r="D8" i="2"/>
  <c r="E8" i="2"/>
  <c r="F8" i="2"/>
  <c r="G8" i="2"/>
  <c r="H8" i="2"/>
  <c r="H3" i="2"/>
  <c r="Q15" i="1"/>
  <c r="Q16" i="1"/>
  <c r="Q3" i="1"/>
  <c r="Q4" i="1"/>
  <c r="M14" i="1"/>
  <c r="N14" i="1"/>
  <c r="O14" i="1"/>
  <c r="P14" i="1"/>
  <c r="Q14" i="1"/>
  <c r="M8" i="1"/>
  <c r="N8" i="1"/>
  <c r="O8" i="1"/>
  <c r="P8" i="1"/>
  <c r="Q8" i="1"/>
  <c r="L14" i="1"/>
  <c r="L8" i="1"/>
  <c r="C11" i="1"/>
  <c r="D32" i="1"/>
  <c r="E32" i="1"/>
  <c r="F32" i="1"/>
  <c r="G32" i="1"/>
  <c r="C23" i="1"/>
  <c r="D23" i="1"/>
  <c r="E23" i="1"/>
  <c r="F23" i="1"/>
  <c r="G23" i="1"/>
  <c r="C29" i="1"/>
  <c r="D29" i="1"/>
  <c r="E29" i="1"/>
  <c r="F29" i="1"/>
  <c r="G29" i="1"/>
  <c r="B29" i="1"/>
  <c r="B23" i="1"/>
  <c r="C15" i="1"/>
  <c r="D15" i="1"/>
  <c r="E15" i="1"/>
  <c r="F15" i="1"/>
  <c r="G15" i="1"/>
  <c r="B15" i="1"/>
  <c r="C8" i="1"/>
  <c r="D8" i="1"/>
  <c r="E8" i="1"/>
  <c r="F8" i="1"/>
  <c r="G8" i="1"/>
  <c r="B8" i="1"/>
  <c r="M10" i="1"/>
  <c r="P10" i="1"/>
  <c r="Q11" i="1"/>
  <c r="H10" i="2"/>
  <c r="N10" i="1"/>
  <c r="N11" i="1"/>
  <c r="E10" i="2"/>
  <c r="L10" i="1"/>
  <c r="O15" i="1"/>
  <c r="O16" i="1"/>
  <c r="O10" i="1"/>
  <c r="D11" i="1"/>
  <c r="E11" i="1"/>
  <c r="F11" i="1"/>
  <c r="G11" i="1"/>
  <c r="O3" i="1"/>
  <c r="O4" i="1"/>
  <c r="O11" i="1"/>
  <c r="F10" i="2"/>
  <c r="N15" i="1"/>
  <c r="N16" i="1"/>
  <c r="O17" i="1"/>
  <c r="F11" i="2"/>
  <c r="P15" i="1"/>
  <c r="P16" i="1"/>
  <c r="P17" i="1"/>
  <c r="G11" i="2"/>
  <c r="M15" i="1"/>
  <c r="M16" i="1"/>
  <c r="P3" i="1"/>
  <c r="P4" i="1"/>
  <c r="Q5" i="1"/>
  <c r="H4" i="2"/>
  <c r="P11" i="1"/>
  <c r="G10" i="2"/>
  <c r="Q17" i="1"/>
  <c r="H11" i="2"/>
  <c r="H13" i="2"/>
  <c r="M3" i="1"/>
  <c r="M4" i="1"/>
  <c r="N3" i="1"/>
  <c r="N4" i="1"/>
  <c r="P5" i="1"/>
  <c r="G4" i="2"/>
  <c r="G33" i="1"/>
  <c r="F9" i="2"/>
  <c r="N17" i="1"/>
  <c r="E11" i="2"/>
  <c r="G3" i="2"/>
  <c r="F3" i="2"/>
  <c r="F33" i="1"/>
  <c r="N5" i="1"/>
  <c r="E4" i="2"/>
  <c r="D3" i="2"/>
  <c r="O5" i="1"/>
  <c r="F4" i="2"/>
  <c r="E9" i="2"/>
  <c r="E3" i="2"/>
  <c r="E33" i="1"/>
  <c r="B5" i="1"/>
  <c r="L15" i="1"/>
  <c r="G9" i="2"/>
  <c r="L16" i="1"/>
  <c r="L17" i="1"/>
  <c r="C11" i="2"/>
  <c r="B8" i="2"/>
  <c r="B13" i="2"/>
  <c r="B14" i="2"/>
  <c r="B20" i="1"/>
  <c r="C18" i="1"/>
  <c r="D9" i="2"/>
  <c r="D33" i="1"/>
  <c r="B12" i="1"/>
  <c r="C12" i="1"/>
  <c r="D12" i="1"/>
  <c r="E12" i="1"/>
  <c r="F12" i="1"/>
  <c r="G12" i="1"/>
  <c r="H6" i="2"/>
  <c r="H14" i="2"/>
  <c r="C32" i="1"/>
  <c r="M17" i="1"/>
  <c r="D11" i="2"/>
  <c r="C16" i="1"/>
  <c r="C17" i="1"/>
  <c r="C19" i="1"/>
  <c r="G18" i="1"/>
  <c r="D18" i="1"/>
  <c r="C20" i="1"/>
  <c r="F18" i="1"/>
  <c r="E18" i="1"/>
  <c r="L11" i="1"/>
  <c r="C10" i="2"/>
  <c r="L3" i="1"/>
  <c r="L4" i="1"/>
  <c r="L5" i="1"/>
  <c r="C4" i="2"/>
  <c r="C9" i="2"/>
  <c r="C3" i="2"/>
  <c r="D20" i="1"/>
  <c r="D16" i="1"/>
  <c r="D17" i="1"/>
  <c r="C34" i="1"/>
  <c r="M11" i="1"/>
  <c r="D10" i="2"/>
  <c r="M5" i="1"/>
  <c r="D4" i="2"/>
  <c r="D19" i="1"/>
  <c r="D34" i="1"/>
  <c r="D35" i="1"/>
  <c r="D36" i="1"/>
  <c r="E16" i="1"/>
  <c r="E17" i="1"/>
  <c r="E20" i="1"/>
  <c r="C33" i="1"/>
  <c r="D37" i="1"/>
  <c r="D12" i="2"/>
  <c r="D13" i="2"/>
  <c r="D14" i="2"/>
  <c r="E19" i="1"/>
  <c r="E34" i="1"/>
  <c r="E35" i="1"/>
  <c r="F20" i="1"/>
  <c r="F16" i="1"/>
  <c r="F17" i="1"/>
  <c r="C35" i="1"/>
  <c r="C36" i="1"/>
  <c r="C12" i="2"/>
  <c r="C13" i="2"/>
  <c r="C14" i="2"/>
  <c r="F19" i="1"/>
  <c r="F34" i="1"/>
  <c r="F35" i="1"/>
  <c r="F36" i="1"/>
  <c r="G20" i="1"/>
  <c r="G16" i="1"/>
  <c r="G17" i="1"/>
  <c r="E36" i="1"/>
  <c r="C37" i="1"/>
  <c r="F37" i="1"/>
  <c r="F12" i="2"/>
  <c r="F13" i="2"/>
  <c r="F14" i="2"/>
  <c r="E37" i="1"/>
  <c r="E12" i="2"/>
  <c r="E13" i="2"/>
  <c r="E14" i="2"/>
  <c r="G19" i="1"/>
  <c r="G34" i="1"/>
  <c r="G35" i="1"/>
  <c r="G36" i="1"/>
  <c r="G12" i="2"/>
  <c r="G13" i="2"/>
  <c r="G14" i="2"/>
  <c r="G37" i="1"/>
  <c r="B17" i="2"/>
  <c r="B18" i="2"/>
</calcChain>
</file>

<file path=xl/sharedStrings.xml><?xml version="1.0" encoding="utf-8"?>
<sst xmlns="http://schemas.openxmlformats.org/spreadsheetml/2006/main" count="104" uniqueCount="70">
  <si>
    <r>
      <t>Bảng 5.1</t>
    </r>
    <r>
      <rPr>
        <sz val="12"/>
        <color rgb="FF000000"/>
        <rFont val="Times New Roman"/>
        <family val="1"/>
      </rPr>
      <t xml:space="preserve">: Kế hoạch đầu tư của dự án (ĐVT: triệu VNĐ) </t>
    </r>
  </si>
  <si>
    <t xml:space="preserve">Khoản mục đầu tư </t>
  </si>
  <si>
    <t xml:space="preserve">Năm 0 </t>
  </si>
  <si>
    <t xml:space="preserve">Năm 1 </t>
  </si>
  <si>
    <t xml:space="preserve">Năm 2 </t>
  </si>
  <si>
    <t xml:space="preserve">Năm 3 </t>
  </si>
  <si>
    <t xml:space="preserve">Tổng cộng </t>
  </si>
  <si>
    <r>
      <t>Bảng 5.2</t>
    </r>
    <r>
      <rPr>
        <sz val="12"/>
        <color rgb="FF000000"/>
        <rFont val="Times New Roman"/>
        <family val="1"/>
      </rPr>
      <t xml:space="preserve">: Kế hoạch khấu hao của dự án (ĐVT: triệu VNĐ) </t>
    </r>
  </si>
  <si>
    <t xml:space="preserve">Khoản mục </t>
  </si>
  <si>
    <t xml:space="preserve">Nguyên giá MMTB </t>
  </si>
  <si>
    <t xml:space="preserve">Khấu hao trong kỳ </t>
  </si>
  <si>
    <t xml:space="preserve">Khấu hao tích lũy </t>
  </si>
  <si>
    <t xml:space="preserve">Giá trị còn lại CK </t>
  </si>
  <si>
    <r>
      <t>Bảng 5.3</t>
    </r>
    <r>
      <rPr>
        <sz val="12"/>
        <color rgb="FF000000"/>
        <rFont val="Times New Roman"/>
        <family val="1"/>
      </rPr>
      <t xml:space="preserve">: Kế hoạch trả nợ gốc và lãi (ĐVT: triệu VNĐ) </t>
    </r>
  </si>
  <si>
    <t xml:space="preserve">Dư nợ đầu kỳ </t>
  </si>
  <si>
    <t xml:space="preserve"> -Trả nợ gốc </t>
  </si>
  <si>
    <t xml:space="preserve">Số tiền trả nợ </t>
  </si>
  <si>
    <t xml:space="preserve">Dư nợ cuối kỳ </t>
  </si>
  <si>
    <t xml:space="preserve"> -Trả lãi phát sinh</t>
  </si>
  <si>
    <r>
      <t xml:space="preserve">Bảng 5.4: </t>
    </r>
    <r>
      <rPr>
        <sz val="12"/>
        <color rgb="FF000000"/>
        <rFont val="Times New Roman"/>
        <family val="1"/>
      </rPr>
      <t xml:space="preserve">Kế hoạch doanh thu dự án (ĐVT: triệu VNĐ) </t>
    </r>
  </si>
  <si>
    <t xml:space="preserve">Doanh thu </t>
  </si>
  <si>
    <t xml:space="preserve">Chi phí hoạt động </t>
  </si>
  <si>
    <t xml:space="preserve">Khấu hao </t>
  </si>
  <si>
    <t xml:space="preserve">EBIT </t>
  </si>
  <si>
    <t xml:space="preserve">Trả lãi tiền vay </t>
  </si>
  <si>
    <t xml:space="preserve">LN trước thuế (EBT) </t>
  </si>
  <si>
    <t xml:space="preserve">Thuế TNDN </t>
  </si>
  <si>
    <t xml:space="preserve">Lợi nhuận sau thuế </t>
  </si>
  <si>
    <t xml:space="preserve">Chênh lệch tồn quỹ tiền mặt (ΔCB) </t>
  </si>
  <si>
    <t xml:space="preserve">- Chênh lệch KPThu </t>
  </si>
  <si>
    <t xml:space="preserve">Tổng ngân lưu vào </t>
  </si>
  <si>
    <t xml:space="preserve">+ Chi phí hoạt động </t>
  </si>
  <si>
    <t xml:space="preserve">- Chênh lệch KPTrả </t>
  </si>
  <si>
    <t xml:space="preserve">+ Chênh lệch tồn quỹ tiền mặt </t>
  </si>
  <si>
    <t xml:space="preserve">+ Thuế thu nhập DN </t>
  </si>
  <si>
    <t xml:space="preserve">Tổng ngân lưu ra </t>
  </si>
  <si>
    <t>CF-TIP</t>
  </si>
  <si>
    <t>Lãi suất =</t>
  </si>
  <si>
    <t>Thuế suất =</t>
  </si>
  <si>
    <t>triệu đồng</t>
  </si>
  <si>
    <t>Suất chiết khấu =</t>
  </si>
  <si>
    <r>
      <t>NPV</t>
    </r>
    <r>
      <rPr>
        <vertAlign val="subscript"/>
        <sz val="12"/>
        <color theme="1"/>
        <rFont val="Times New Roman"/>
        <family val="1"/>
      </rPr>
      <t>TIP</t>
    </r>
    <r>
      <rPr>
        <sz val="12"/>
        <color theme="1"/>
        <rFont val="Times New Roman"/>
        <family val="1"/>
      </rPr>
      <t xml:space="preserve"> =</t>
    </r>
  </si>
  <si>
    <r>
      <t>IRR</t>
    </r>
    <r>
      <rPr>
        <vertAlign val="subscript"/>
        <sz val="12"/>
        <color theme="1"/>
        <rFont val="Times New Roman"/>
        <family val="1"/>
      </rPr>
      <t>TIP</t>
    </r>
    <r>
      <rPr>
        <sz val="12"/>
        <color theme="1"/>
        <rFont val="Times New Roman"/>
        <family val="1"/>
      </rPr>
      <t xml:space="preserve"> =</t>
    </r>
  </si>
  <si>
    <t>Năm 4</t>
  </si>
  <si>
    <t>ΔAR = cuối kỳ - đầu kỳ</t>
  </si>
  <si>
    <t>Doanh thu</t>
  </si>
  <si>
    <r>
      <t xml:space="preserve">Bảng 5.5: </t>
    </r>
    <r>
      <rPr>
        <sz val="12"/>
        <color rgb="FF000000"/>
        <rFont val="Times New Roman"/>
        <family val="1"/>
      </rPr>
      <t xml:space="preserve">Kế hoạch lãi lỗ (ĐVT: triệu VNĐ) </t>
    </r>
  </si>
  <si>
    <t>ΔAP= cuối kỳ - đầu kỳ</t>
  </si>
  <si>
    <t>Năm 3</t>
  </si>
  <si>
    <t>Năm 5</t>
  </si>
  <si>
    <t>Năm 6</t>
  </si>
  <si>
    <t>+ Thanh lý nhà xưởng và MMTB</t>
  </si>
  <si>
    <t>+ Đầu tư vào nhà xưởng và MMTB</t>
  </si>
  <si>
    <t>AR = 12% doanh thu</t>
  </si>
  <si>
    <t>CB = 7% doanh thu</t>
  </si>
  <si>
    <r>
      <rPr>
        <b/>
        <sz val="12"/>
        <color rgb="FF000000"/>
        <rFont val="Times New Roman"/>
        <family val="1"/>
      </rPr>
      <t>Bảng 6.1.</t>
    </r>
    <r>
      <rPr>
        <sz val="12"/>
        <color rgb="FF000000"/>
        <rFont val="Times New Roman"/>
        <family val="1"/>
      </rPr>
      <t xml:space="preserve"> Khoản thực thu so với doanh thu (ĐVT: triệu VNĐ)</t>
    </r>
  </si>
  <si>
    <r>
      <rPr>
        <b/>
        <sz val="12"/>
        <color rgb="FF000000"/>
        <rFont val="Times New Roman"/>
        <family val="1"/>
      </rPr>
      <t>Bảng 6.3.</t>
    </r>
    <r>
      <rPr>
        <sz val="12"/>
        <color rgb="FF000000"/>
        <rFont val="Times New Roman"/>
        <family val="1"/>
      </rPr>
      <t xml:space="preserve"> Nhu cầu tiền mặt (ĐVT: triệu VNĐ)</t>
    </r>
  </si>
  <si>
    <t>Quan điểm TIP (Đvt: triệu đồng)</t>
  </si>
  <si>
    <t>Đất</t>
  </si>
  <si>
    <t>Xe tải</t>
  </si>
  <si>
    <t>Số chuyến một năm</t>
  </si>
  <si>
    <t>Đơn giá/chuyến</t>
  </si>
  <si>
    <r>
      <rPr>
        <b/>
        <sz val="12"/>
        <color rgb="FF000000"/>
        <rFont val="Times New Roman"/>
        <family val="1"/>
      </rPr>
      <t>Bảng 6.2.</t>
    </r>
    <r>
      <rPr>
        <sz val="12"/>
        <color rgb="FF000000"/>
        <rFont val="Times New Roman"/>
        <family val="1"/>
      </rPr>
      <t xml:space="preserve"> Khoản thực chi so với chi phí hoạt động (ĐVT: triệu VNĐ)</t>
    </r>
  </si>
  <si>
    <t>CP hoạt động</t>
  </si>
  <si>
    <t>AP = 10% CP hoạt động</t>
  </si>
  <si>
    <t>+ Thanh lý đất</t>
  </si>
  <si>
    <t>Tổng điểm 0.5đ</t>
  </si>
  <si>
    <t>Điểm 1 khoản mục</t>
  </si>
  <si>
    <t>Tổng điểm 1.5đ</t>
  </si>
  <si>
    <t>Nên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</si>
</sst>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9" tint="-0.249977111117893"/>
      <name val="Times New Roman"/>
      <family val="1"/>
    </font>
    <font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 readingOrder="1"/>
    </xf>
    <xf numFmtId="0" fontId="5" fillId="2" borderId="1" xfId="0" applyFont="1" applyFill="1" applyBorder="1" applyAlignment="1">
      <alignment horizontal="left" vertical="top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4" fillId="4" borderId="3" xfId="0" applyFont="1" applyFill="1" applyBorder="1" applyAlignment="1">
      <alignment horizontal="left" vertical="top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4" borderId="3" xfId="0" applyFont="1" applyFill="1" applyBorder="1" applyAlignment="1">
      <alignment horizontal="right" vertical="top" wrapText="1" indent="1"/>
    </xf>
    <xf numFmtId="0" fontId="4" fillId="3" borderId="3" xfId="0" applyFont="1" applyFill="1" applyBorder="1" applyAlignment="1">
      <alignment horizontal="right" vertical="top" wrapText="1" indent="1"/>
    </xf>
    <xf numFmtId="0" fontId="4" fillId="3" borderId="2" xfId="0" applyFont="1" applyFill="1" applyBorder="1" applyAlignment="1">
      <alignment horizontal="right" vertical="top" wrapText="1" indent="1"/>
    </xf>
    <xf numFmtId="0" fontId="3" fillId="4" borderId="3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readingOrder="1"/>
    </xf>
    <xf numFmtId="0" fontId="6" fillId="0" borderId="0" xfId="0" applyFont="1"/>
    <xf numFmtId="0" fontId="4" fillId="5" borderId="2" xfId="0" applyFont="1" applyFill="1" applyBorder="1" applyAlignment="1">
      <alignment horizontal="left" vertical="top" wrapText="1" readingOrder="1"/>
    </xf>
    <xf numFmtId="0" fontId="4" fillId="5" borderId="3" xfId="0" applyFont="1" applyFill="1" applyBorder="1" applyAlignment="1">
      <alignment horizontal="left" vertical="top" wrapText="1" readingOrder="1"/>
    </xf>
    <xf numFmtId="0" fontId="3" fillId="5" borderId="3" xfId="0" applyFont="1" applyFill="1" applyBorder="1" applyAlignment="1">
      <alignment horizontal="left" vertical="top" wrapText="1" readingOrder="1"/>
    </xf>
    <xf numFmtId="0" fontId="4" fillId="6" borderId="3" xfId="0" applyFont="1" applyFill="1" applyBorder="1" applyAlignment="1">
      <alignment horizontal="left" vertical="top" wrapText="1" readingOrder="1"/>
    </xf>
    <xf numFmtId="0" fontId="3" fillId="6" borderId="3" xfId="0" applyFont="1" applyFill="1" applyBorder="1" applyAlignment="1">
      <alignment horizontal="left" vertical="top" wrapText="1" readingOrder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164" fontId="4" fillId="4" borderId="3" xfId="0" applyNumberFormat="1" applyFont="1" applyFill="1" applyBorder="1" applyAlignment="1">
      <alignment horizontal="right" vertical="top" wrapText="1" indent="1" readingOrder="1"/>
    </xf>
    <xf numFmtId="164" fontId="4" fillId="3" borderId="2" xfId="0" applyNumberFormat="1" applyFont="1" applyFill="1" applyBorder="1" applyAlignment="1">
      <alignment horizontal="right" vertical="top" wrapText="1" indent="1" readingOrder="1"/>
    </xf>
    <xf numFmtId="164" fontId="4" fillId="3" borderId="3" xfId="0" applyNumberFormat="1" applyFont="1" applyFill="1" applyBorder="1" applyAlignment="1">
      <alignment horizontal="right" vertical="top" wrapText="1" indent="1" readingOrder="1"/>
    </xf>
    <xf numFmtId="164" fontId="4" fillId="3" borderId="2" xfId="1" applyNumberFormat="1" applyFont="1" applyFill="1" applyBorder="1" applyAlignment="1">
      <alignment horizontal="right" vertical="top" wrapText="1" indent="1"/>
    </xf>
    <xf numFmtId="164" fontId="4" fillId="3" borderId="2" xfId="1" applyNumberFormat="1" applyFont="1" applyFill="1" applyBorder="1" applyAlignment="1">
      <alignment horizontal="right" vertical="top" wrapText="1" indent="1" readingOrder="1"/>
    </xf>
    <xf numFmtId="164" fontId="4" fillId="4" borderId="3" xfId="1" applyNumberFormat="1" applyFont="1" applyFill="1" applyBorder="1" applyAlignment="1">
      <alignment horizontal="right" vertical="top" wrapText="1" indent="1"/>
    </xf>
    <xf numFmtId="164" fontId="4" fillId="4" borderId="3" xfId="1" applyNumberFormat="1" applyFont="1" applyFill="1" applyBorder="1" applyAlignment="1">
      <alignment horizontal="right" vertical="top" wrapText="1" indent="1" readingOrder="1"/>
    </xf>
    <xf numFmtId="164" fontId="4" fillId="3" borderId="3" xfId="1" applyNumberFormat="1" applyFont="1" applyFill="1" applyBorder="1" applyAlignment="1">
      <alignment horizontal="right" vertical="top" wrapText="1" indent="1"/>
    </xf>
    <xf numFmtId="164" fontId="4" fillId="3" borderId="3" xfId="1" applyNumberFormat="1" applyFont="1" applyFill="1" applyBorder="1" applyAlignment="1">
      <alignment horizontal="right" vertical="top" wrapText="1" indent="1" readingOrder="1"/>
    </xf>
    <xf numFmtId="9" fontId="6" fillId="0" borderId="0" xfId="0" applyNumberFormat="1" applyFont="1" applyAlignment="1">
      <alignment horizontal="left"/>
    </xf>
    <xf numFmtId="164" fontId="4" fillId="0" borderId="4" xfId="1" applyNumberFormat="1" applyFont="1" applyFill="1" applyBorder="1" applyAlignment="1">
      <alignment horizontal="right" vertical="top" wrapText="1" indent="1" readingOrder="1"/>
    </xf>
    <xf numFmtId="164" fontId="3" fillId="4" borderId="3" xfId="0" applyNumberFormat="1" applyFont="1" applyFill="1" applyBorder="1" applyAlignment="1">
      <alignment horizontal="right" vertical="top" wrapText="1" indent="1" readingOrder="1"/>
    </xf>
    <xf numFmtId="9" fontId="4" fillId="0" borderId="4" xfId="2" applyFont="1" applyFill="1" applyBorder="1" applyAlignment="1">
      <alignment horizontal="right" vertical="top" wrapText="1" indent="1" readingOrder="1"/>
    </xf>
    <xf numFmtId="164" fontId="4" fillId="5" borderId="2" xfId="1" applyNumberFormat="1" applyFont="1" applyFill="1" applyBorder="1" applyAlignment="1">
      <alignment horizontal="right" vertical="top" wrapText="1" indent="1"/>
    </xf>
    <xf numFmtId="164" fontId="4" fillId="6" borderId="2" xfId="1" applyNumberFormat="1" applyFont="1" applyFill="1" applyBorder="1" applyAlignment="1">
      <alignment horizontal="right" vertical="top" wrapText="1" indent="1"/>
    </xf>
    <xf numFmtId="164" fontId="3" fillId="6" borderId="3" xfId="1" applyNumberFormat="1" applyFont="1" applyFill="1" applyBorder="1" applyAlignment="1">
      <alignment horizontal="right" vertical="top" wrapText="1" indent="1" readingOrder="1"/>
    </xf>
    <xf numFmtId="164" fontId="6" fillId="0" borderId="0" xfId="0" applyNumberFormat="1" applyFont="1"/>
    <xf numFmtId="9" fontId="6" fillId="0" borderId="0" xfId="0" applyNumberFormat="1" applyFont="1"/>
    <xf numFmtId="10" fontId="6" fillId="0" borderId="0" xfId="0" applyNumberFormat="1" applyFont="1"/>
    <xf numFmtId="0" fontId="2" fillId="0" borderId="0" xfId="0" applyFont="1"/>
    <xf numFmtId="0" fontId="0" fillId="0" borderId="0" xfId="0" applyFill="1"/>
    <xf numFmtId="43" fontId="4" fillId="3" borderId="3" xfId="1" applyFont="1" applyFill="1" applyBorder="1" applyAlignment="1">
      <alignment horizontal="right" vertical="top" wrapText="1" indent="1"/>
    </xf>
    <xf numFmtId="0" fontId="7" fillId="7" borderId="1" xfId="0" applyFont="1" applyFill="1" applyBorder="1" applyAlignment="1">
      <alignment horizontal="left" vertical="top" wrapText="1" readingOrder="1"/>
    </xf>
    <xf numFmtId="164" fontId="7" fillId="7" borderId="2" xfId="1" applyNumberFormat="1" applyFont="1" applyFill="1" applyBorder="1" applyAlignment="1">
      <alignment horizontal="right" vertical="top" wrapText="1" indent="1"/>
    </xf>
    <xf numFmtId="43" fontId="4" fillId="5" borderId="2" xfId="1" applyFont="1" applyFill="1" applyBorder="1" applyAlignment="1">
      <alignment horizontal="right" vertical="top" wrapText="1" indent="1"/>
    </xf>
    <xf numFmtId="0" fontId="4" fillId="0" borderId="3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49" fontId="4" fillId="5" borderId="3" xfId="0" applyNumberFormat="1" applyFont="1" applyFill="1" applyBorder="1" applyAlignment="1">
      <alignment horizontal="left" vertical="top" wrapText="1" readingOrder="1"/>
    </xf>
    <xf numFmtId="49" fontId="4" fillId="6" borderId="2" xfId="0" applyNumberFormat="1" applyFont="1" applyFill="1" applyBorder="1" applyAlignment="1">
      <alignment horizontal="left" vertical="top" wrapText="1" readingOrder="1"/>
    </xf>
    <xf numFmtId="43" fontId="4" fillId="3" borderId="3" xfId="1" applyNumberFormat="1" applyFont="1" applyFill="1" applyBorder="1" applyAlignment="1">
      <alignment horizontal="right" vertical="top" wrapText="1" indent="1" readingOrder="1"/>
    </xf>
    <xf numFmtId="0" fontId="9" fillId="0" borderId="0" xfId="0" applyFont="1"/>
    <xf numFmtId="0" fontId="10" fillId="0" borderId="5" xfId="0" applyFont="1" applyFill="1" applyBorder="1" applyAlignment="1">
      <alignment horizontal="left" vertical="top" wrapText="1" readingOrder="1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opLeftCell="A13" zoomScale="70" zoomScaleNormal="70" workbookViewId="0">
      <selection activeCell="A27" sqref="A27"/>
    </sheetView>
  </sheetViews>
  <sheetFormatPr defaultRowHeight="15" x14ac:dyDescent="0.25"/>
  <cols>
    <col min="1" max="1" width="26" customWidth="1"/>
    <col min="2" max="2" width="13.140625" bestFit="1" customWidth="1"/>
    <col min="3" max="3" width="12.85546875" bestFit="1" customWidth="1"/>
    <col min="4" max="4" width="13.85546875" bestFit="1" customWidth="1"/>
    <col min="5" max="6" width="13.85546875" customWidth="1"/>
    <col min="7" max="7" width="13.85546875" bestFit="1" customWidth="1"/>
    <col min="8" max="8" width="23.140625" customWidth="1"/>
    <col min="9" max="9" width="19.42578125" bestFit="1" customWidth="1"/>
    <col min="10" max="10" width="10" bestFit="1" customWidth="1"/>
    <col min="11" max="11" width="31.85546875" customWidth="1"/>
    <col min="12" max="12" width="12.5703125" bestFit="1" customWidth="1"/>
    <col min="13" max="14" width="11.42578125" bestFit="1" customWidth="1"/>
    <col min="15" max="16" width="11.42578125" customWidth="1"/>
    <col min="17" max="17" width="11.42578125" bestFit="1" customWidth="1"/>
    <col min="18" max="18" width="22.42578125" customWidth="1"/>
  </cols>
  <sheetData>
    <row r="1" spans="1:18" ht="16.5" thickBot="1" x14ac:dyDescent="0.3">
      <c r="A1" s="1" t="s">
        <v>0</v>
      </c>
      <c r="H1" s="50" t="s">
        <v>66</v>
      </c>
      <c r="K1" s="10" t="s">
        <v>55</v>
      </c>
      <c r="R1" s="50" t="s">
        <v>66</v>
      </c>
    </row>
    <row r="2" spans="1:18" ht="16.5" thickBot="1" x14ac:dyDescent="0.3">
      <c r="A2" s="2" t="s">
        <v>1</v>
      </c>
      <c r="B2" s="46" t="s">
        <v>2</v>
      </c>
      <c r="C2" s="46" t="s">
        <v>3</v>
      </c>
      <c r="D2" s="46" t="s">
        <v>4</v>
      </c>
      <c r="E2" s="46" t="s">
        <v>48</v>
      </c>
      <c r="F2" s="46" t="s">
        <v>43</v>
      </c>
      <c r="G2" s="46" t="s">
        <v>49</v>
      </c>
      <c r="H2" s="51" t="s">
        <v>67</v>
      </c>
      <c r="K2" s="2" t="s">
        <v>8</v>
      </c>
      <c r="L2" s="46" t="s">
        <v>3</v>
      </c>
      <c r="M2" s="46" t="s">
        <v>4</v>
      </c>
      <c r="N2" s="46" t="s">
        <v>5</v>
      </c>
      <c r="O2" s="46" t="s">
        <v>43</v>
      </c>
      <c r="P2" s="46" t="s">
        <v>49</v>
      </c>
      <c r="Q2" s="46" t="s">
        <v>50</v>
      </c>
      <c r="R2" s="51" t="s">
        <v>67</v>
      </c>
    </row>
    <row r="3" spans="1:18" ht="17.25" thickTop="1" thickBot="1" x14ac:dyDescent="0.3">
      <c r="A3" s="4" t="s">
        <v>58</v>
      </c>
      <c r="B3" s="17">
        <v>2000</v>
      </c>
      <c r="C3" s="17"/>
      <c r="D3" s="17"/>
      <c r="E3" s="17"/>
      <c r="F3" s="17"/>
      <c r="G3" s="17"/>
      <c r="H3" s="52">
        <v>0.2</v>
      </c>
      <c r="K3" s="3" t="s">
        <v>20</v>
      </c>
      <c r="L3" s="21">
        <f>C26</f>
        <v>9300</v>
      </c>
      <c r="M3" s="21">
        <f>D26</f>
        <v>9300</v>
      </c>
      <c r="N3" s="21">
        <f>E26</f>
        <v>9920</v>
      </c>
      <c r="O3" s="21">
        <f>F26</f>
        <v>9920</v>
      </c>
      <c r="P3" s="21">
        <f>G26</f>
        <v>9920</v>
      </c>
      <c r="Q3" s="21">
        <f>I26</f>
        <v>0</v>
      </c>
      <c r="R3" s="52">
        <v>0.1</v>
      </c>
    </row>
    <row r="4" spans="1:18" ht="16.5" thickBot="1" x14ac:dyDescent="0.3">
      <c r="A4" s="5" t="s">
        <v>59</v>
      </c>
      <c r="B4" s="18">
        <f>400*20</f>
        <v>8000</v>
      </c>
      <c r="C4" s="18"/>
      <c r="D4" s="18"/>
      <c r="E4" s="18"/>
      <c r="F4" s="18"/>
      <c r="G4" s="18"/>
      <c r="H4" s="52">
        <v>0.2</v>
      </c>
      <c r="K4" s="4" t="s">
        <v>53</v>
      </c>
      <c r="L4" s="20">
        <f>L3*12%</f>
        <v>1116</v>
      </c>
      <c r="M4" s="20">
        <f>M3*12%</f>
        <v>1116</v>
      </c>
      <c r="N4" s="20">
        <f>N3*12%</f>
        <v>1190.3999999999999</v>
      </c>
      <c r="O4" s="20">
        <f>O3*12%</f>
        <v>1190.3999999999999</v>
      </c>
      <c r="P4" s="20">
        <f>P3*12%</f>
        <v>1190.3999999999999</v>
      </c>
      <c r="Q4" s="20">
        <f>Q3*12%</f>
        <v>0</v>
      </c>
      <c r="R4" s="52">
        <v>0.2</v>
      </c>
    </row>
    <row r="5" spans="1:18" ht="17.25" thickTop="1" thickBot="1" x14ac:dyDescent="0.3">
      <c r="A5" s="5" t="s">
        <v>6</v>
      </c>
      <c r="B5" s="19">
        <f>SUM(B3:B4)</f>
        <v>10000</v>
      </c>
      <c r="C5" s="18"/>
      <c r="D5" s="18"/>
      <c r="E5" s="18"/>
      <c r="F5" s="18"/>
      <c r="G5" s="18"/>
      <c r="H5" s="52">
        <v>0.1</v>
      </c>
      <c r="K5" s="3" t="s">
        <v>44</v>
      </c>
      <c r="L5" s="22">
        <f>L4</f>
        <v>1116</v>
      </c>
      <c r="M5" s="22">
        <f>M4-L4</f>
        <v>0</v>
      </c>
      <c r="N5" s="22">
        <f>N4-M4</f>
        <v>74.399999999999864</v>
      </c>
      <c r="O5" s="22">
        <f>O4-N4</f>
        <v>0</v>
      </c>
      <c r="P5" s="22">
        <f>P4-O4</f>
        <v>0</v>
      </c>
      <c r="Q5" s="22">
        <f>Q4-P4</f>
        <v>-1190.3999999999999</v>
      </c>
      <c r="R5" s="52">
        <v>0.2</v>
      </c>
    </row>
    <row r="7" spans="1:18" ht="16.5" thickBot="1" x14ac:dyDescent="0.3">
      <c r="A7" s="1" t="s">
        <v>7</v>
      </c>
      <c r="H7" s="50" t="s">
        <v>68</v>
      </c>
      <c r="K7" s="10" t="s">
        <v>62</v>
      </c>
      <c r="R7" s="50" t="s">
        <v>66</v>
      </c>
    </row>
    <row r="8" spans="1:18" ht="16.5" thickBot="1" x14ac:dyDescent="0.3">
      <c r="A8" s="2" t="s">
        <v>8</v>
      </c>
      <c r="B8" s="46" t="str">
        <f>B2</f>
        <v xml:space="preserve">Năm 0 </v>
      </c>
      <c r="C8" s="46" t="str">
        <f>C2</f>
        <v xml:space="preserve">Năm 1 </v>
      </c>
      <c r="D8" s="46" t="str">
        <f>D2</f>
        <v xml:space="preserve">Năm 2 </v>
      </c>
      <c r="E8" s="46" t="str">
        <f>E2</f>
        <v>Năm 3</v>
      </c>
      <c r="F8" s="46" t="str">
        <f>F2</f>
        <v>Năm 4</v>
      </c>
      <c r="G8" s="46" t="str">
        <f>G2</f>
        <v>Năm 5</v>
      </c>
      <c r="H8" s="51" t="s">
        <v>67</v>
      </c>
      <c r="K8" s="2" t="s">
        <v>8</v>
      </c>
      <c r="L8" s="46" t="str">
        <f>L2</f>
        <v xml:space="preserve">Năm 1 </v>
      </c>
      <c r="M8" s="46" t="str">
        <f>M2</f>
        <v xml:space="preserve">Năm 2 </v>
      </c>
      <c r="N8" s="46" t="str">
        <f>N2</f>
        <v xml:space="preserve">Năm 3 </v>
      </c>
      <c r="O8" s="46" t="str">
        <f>O2</f>
        <v>Năm 4</v>
      </c>
      <c r="P8" s="46" t="str">
        <f>P2</f>
        <v>Năm 5</v>
      </c>
      <c r="Q8" s="46" t="str">
        <f>Q2</f>
        <v>Năm 6</v>
      </c>
      <c r="R8" s="51" t="s">
        <v>67</v>
      </c>
    </row>
    <row r="9" spans="1:18" ht="17.25" thickTop="1" thickBot="1" x14ac:dyDescent="0.3">
      <c r="A9" s="3" t="s">
        <v>9</v>
      </c>
      <c r="B9" s="21">
        <f>$B$4</f>
        <v>8000</v>
      </c>
      <c r="C9" s="21">
        <f>$B$4</f>
        <v>8000</v>
      </c>
      <c r="D9" s="21">
        <f>$B$4</f>
        <v>8000</v>
      </c>
      <c r="E9" s="21">
        <f>$B$4</f>
        <v>8000</v>
      </c>
      <c r="F9" s="21">
        <f>$B$4</f>
        <v>8000</v>
      </c>
      <c r="G9" s="21">
        <f>$B$4</f>
        <v>8000</v>
      </c>
      <c r="H9" s="52">
        <v>0.3</v>
      </c>
      <c r="K9" s="3" t="s">
        <v>63</v>
      </c>
      <c r="L9" s="21">
        <f>C31</f>
        <v>2831</v>
      </c>
      <c r="M9" s="21">
        <f>D31</f>
        <v>2831</v>
      </c>
      <c r="N9" s="21">
        <f>E31</f>
        <v>2998.4</v>
      </c>
      <c r="O9" s="21">
        <f>F31</f>
        <v>2998.4</v>
      </c>
      <c r="P9" s="21">
        <f>G31</f>
        <v>2998.4</v>
      </c>
      <c r="Q9" s="21">
        <f>I31</f>
        <v>0</v>
      </c>
      <c r="R9" s="52">
        <v>0.1</v>
      </c>
    </row>
    <row r="10" spans="1:18" ht="16.5" thickBot="1" x14ac:dyDescent="0.3">
      <c r="A10" s="4" t="s">
        <v>10</v>
      </c>
      <c r="B10" s="6"/>
      <c r="C10" s="20">
        <f>$B$4/8</f>
        <v>1000</v>
      </c>
      <c r="D10" s="20">
        <f>$B$4/8</f>
        <v>1000</v>
      </c>
      <c r="E10" s="20">
        <f>$B$4/8</f>
        <v>1000</v>
      </c>
      <c r="F10" s="20">
        <f>$B$4/8</f>
        <v>1000</v>
      </c>
      <c r="G10" s="20">
        <f>$B$4/8</f>
        <v>1000</v>
      </c>
      <c r="H10" s="52">
        <v>0.4</v>
      </c>
      <c r="K10" s="4" t="s">
        <v>64</v>
      </c>
      <c r="L10" s="20">
        <f>L9*10%</f>
        <v>283.10000000000002</v>
      </c>
      <c r="M10" s="20">
        <f>M9*10%</f>
        <v>283.10000000000002</v>
      </c>
      <c r="N10" s="20">
        <f>N9*10%</f>
        <v>299.84000000000003</v>
      </c>
      <c r="O10" s="20">
        <f>O9*10%</f>
        <v>299.84000000000003</v>
      </c>
      <c r="P10" s="20">
        <f>P9*10%</f>
        <v>299.84000000000003</v>
      </c>
      <c r="Q10" s="20">
        <f>Q9*10%</f>
        <v>0</v>
      </c>
      <c r="R10" s="52">
        <v>0.2</v>
      </c>
    </row>
    <row r="11" spans="1:18" ht="17.25" thickTop="1" thickBot="1" x14ac:dyDescent="0.3">
      <c r="A11" s="5" t="s">
        <v>11</v>
      </c>
      <c r="B11" s="7"/>
      <c r="C11" s="22">
        <f>C10+B11</f>
        <v>1000</v>
      </c>
      <c r="D11" s="22">
        <f>D10+C11</f>
        <v>2000</v>
      </c>
      <c r="E11" s="22">
        <f>E10+D11</f>
        <v>3000</v>
      </c>
      <c r="F11" s="22">
        <f>F10+E11</f>
        <v>4000</v>
      </c>
      <c r="G11" s="22">
        <f>G10+F11</f>
        <v>5000</v>
      </c>
      <c r="H11" s="52">
        <v>0.4</v>
      </c>
      <c r="K11" s="3" t="s">
        <v>47</v>
      </c>
      <c r="L11" s="22">
        <f>L10</f>
        <v>283.10000000000002</v>
      </c>
      <c r="M11" s="22">
        <f>M10-L10</f>
        <v>0</v>
      </c>
      <c r="N11" s="22">
        <f>N10-M10</f>
        <v>16.740000000000009</v>
      </c>
      <c r="O11" s="22">
        <f>O10-N10</f>
        <v>0</v>
      </c>
      <c r="P11" s="22">
        <f>P10-O10</f>
        <v>0</v>
      </c>
      <c r="Q11" s="22">
        <f>Q10-P10</f>
        <v>-299.84000000000003</v>
      </c>
      <c r="R11" s="52">
        <v>0.2</v>
      </c>
    </row>
    <row r="12" spans="1:18" ht="16.5" thickBot="1" x14ac:dyDescent="0.3">
      <c r="A12" s="4" t="s">
        <v>12</v>
      </c>
      <c r="B12" s="20">
        <f>B9</f>
        <v>8000</v>
      </c>
      <c r="C12" s="20">
        <f>B12-C10</f>
        <v>7000</v>
      </c>
      <c r="D12" s="20">
        <f>C12-D10</f>
        <v>6000</v>
      </c>
      <c r="E12" s="20">
        <f>D12-E10</f>
        <v>5000</v>
      </c>
      <c r="F12" s="20">
        <f>E12-F10</f>
        <v>4000</v>
      </c>
      <c r="G12" s="20">
        <f>F12-G10</f>
        <v>3000</v>
      </c>
      <c r="H12" s="53">
        <v>0.4</v>
      </c>
    </row>
    <row r="13" spans="1:18" ht="16.5" thickBot="1" x14ac:dyDescent="0.3">
      <c r="A13" s="45"/>
      <c r="B13" s="45"/>
      <c r="C13" s="45"/>
      <c r="D13" s="45"/>
      <c r="E13" s="45"/>
      <c r="F13" s="45"/>
      <c r="G13" s="45"/>
      <c r="K13" s="10" t="s">
        <v>56</v>
      </c>
      <c r="R13" s="50" t="s">
        <v>66</v>
      </c>
    </row>
    <row r="14" spans="1:18" ht="16.5" thickBot="1" x14ac:dyDescent="0.3">
      <c r="A14" s="1" t="s">
        <v>13</v>
      </c>
      <c r="H14" s="50" t="s">
        <v>68</v>
      </c>
      <c r="K14" s="2" t="s">
        <v>8</v>
      </c>
      <c r="L14" s="46" t="str">
        <f>L2</f>
        <v xml:space="preserve">Năm 1 </v>
      </c>
      <c r="M14" s="46" t="str">
        <f>M2</f>
        <v xml:space="preserve">Năm 2 </v>
      </c>
      <c r="N14" s="46" t="str">
        <f>N2</f>
        <v xml:space="preserve">Năm 3 </v>
      </c>
      <c r="O14" s="46" t="str">
        <f>O2</f>
        <v>Năm 4</v>
      </c>
      <c r="P14" s="46" t="str">
        <f>P2</f>
        <v>Năm 5</v>
      </c>
      <c r="Q14" s="46" t="str">
        <f>Q2</f>
        <v>Năm 6</v>
      </c>
      <c r="R14" s="51" t="s">
        <v>67</v>
      </c>
    </row>
    <row r="15" spans="1:18" ht="17.25" thickTop="1" thickBot="1" x14ac:dyDescent="0.3">
      <c r="A15" s="2" t="s">
        <v>8</v>
      </c>
      <c r="B15" s="46" t="str">
        <f>B2</f>
        <v xml:space="preserve">Năm 0 </v>
      </c>
      <c r="C15" s="46" t="str">
        <f>C2</f>
        <v xml:space="preserve">Năm 1 </v>
      </c>
      <c r="D15" s="46" t="str">
        <f>D2</f>
        <v xml:space="preserve">Năm 2 </v>
      </c>
      <c r="E15" s="46" t="str">
        <f>E2</f>
        <v>Năm 3</v>
      </c>
      <c r="F15" s="46" t="str">
        <f>F2</f>
        <v>Năm 4</v>
      </c>
      <c r="G15" s="46" t="str">
        <f>G2</f>
        <v>Năm 5</v>
      </c>
      <c r="H15" s="51" t="s">
        <v>67</v>
      </c>
      <c r="K15" s="3" t="s">
        <v>45</v>
      </c>
      <c r="L15" s="24">
        <f>C26</f>
        <v>9300</v>
      </c>
      <c r="M15" s="24">
        <f>D26</f>
        <v>9300</v>
      </c>
      <c r="N15" s="24">
        <f>E26</f>
        <v>9920</v>
      </c>
      <c r="O15" s="24">
        <f>F26</f>
        <v>9920</v>
      </c>
      <c r="P15" s="24">
        <f>G26</f>
        <v>9920</v>
      </c>
      <c r="Q15" s="24">
        <f>I26</f>
        <v>0</v>
      </c>
      <c r="R15" s="52">
        <v>0.1</v>
      </c>
    </row>
    <row r="16" spans="1:18" ht="17.25" thickTop="1" thickBot="1" x14ac:dyDescent="0.3">
      <c r="A16" s="3" t="s">
        <v>14</v>
      </c>
      <c r="B16" s="23"/>
      <c r="C16" s="24">
        <f>B20</f>
        <v>4000</v>
      </c>
      <c r="D16" s="24">
        <f>C20</f>
        <v>3200</v>
      </c>
      <c r="E16" s="24">
        <f>D20</f>
        <v>2400</v>
      </c>
      <c r="F16" s="24">
        <f>E20</f>
        <v>1600</v>
      </c>
      <c r="G16" s="24">
        <f>F20</f>
        <v>800</v>
      </c>
      <c r="H16" s="52">
        <v>0.3</v>
      </c>
      <c r="K16" s="4" t="s">
        <v>54</v>
      </c>
      <c r="L16" s="20">
        <f>L15*7%</f>
        <v>651.00000000000011</v>
      </c>
      <c r="M16" s="20">
        <f>M15*7%</f>
        <v>651.00000000000011</v>
      </c>
      <c r="N16" s="20">
        <f>N15*7%</f>
        <v>694.40000000000009</v>
      </c>
      <c r="O16" s="20">
        <f>O15*7%</f>
        <v>694.40000000000009</v>
      </c>
      <c r="P16" s="20">
        <f>P15*7%</f>
        <v>694.40000000000009</v>
      </c>
      <c r="Q16" s="20">
        <f>Q15*7%</f>
        <v>0</v>
      </c>
      <c r="R16" s="52">
        <v>0.2</v>
      </c>
    </row>
    <row r="17" spans="1:18" ht="33" thickTop="1" thickBot="1" x14ac:dyDescent="0.3">
      <c r="A17" s="4" t="s">
        <v>18</v>
      </c>
      <c r="B17" s="25"/>
      <c r="C17" s="26">
        <f>C16*$J$19</f>
        <v>600</v>
      </c>
      <c r="D17" s="26">
        <f>D16*$J$19</f>
        <v>480</v>
      </c>
      <c r="E17" s="26">
        <f>E16*$J$19</f>
        <v>360</v>
      </c>
      <c r="F17" s="26">
        <f>F16*$J$19</f>
        <v>240</v>
      </c>
      <c r="G17" s="26">
        <f>G16*$J$19</f>
        <v>120</v>
      </c>
      <c r="H17" s="52">
        <v>0.3</v>
      </c>
      <c r="K17" s="3" t="s">
        <v>28</v>
      </c>
      <c r="L17" s="22">
        <f>L16</f>
        <v>651.00000000000011</v>
      </c>
      <c r="M17" s="22">
        <f>M16-L16</f>
        <v>0</v>
      </c>
      <c r="N17" s="22">
        <f>N16-M16</f>
        <v>43.399999999999977</v>
      </c>
      <c r="O17" s="22">
        <f>O16-N16</f>
        <v>0</v>
      </c>
      <c r="P17" s="22">
        <f>P16-O16</f>
        <v>0</v>
      </c>
      <c r="Q17" s="22">
        <f>Q16-P16</f>
        <v>-694.40000000000009</v>
      </c>
      <c r="R17" s="52">
        <v>0.2</v>
      </c>
    </row>
    <row r="18" spans="1:18" ht="16.5" thickBot="1" x14ac:dyDescent="0.3">
      <c r="A18" s="5" t="s">
        <v>15</v>
      </c>
      <c r="B18" s="27"/>
      <c r="C18" s="28">
        <f>$B$20/5</f>
        <v>800</v>
      </c>
      <c r="D18" s="28">
        <f>$B$20/5</f>
        <v>800</v>
      </c>
      <c r="E18" s="28">
        <f>$B$20/5</f>
        <v>800</v>
      </c>
      <c r="F18" s="28">
        <f>$B$20/5</f>
        <v>800</v>
      </c>
      <c r="G18" s="28">
        <f>$B$20/5</f>
        <v>800</v>
      </c>
      <c r="H18" s="52">
        <v>0.3</v>
      </c>
    </row>
    <row r="19" spans="1:18" ht="17.25" customHeight="1" thickBot="1" x14ac:dyDescent="0.3">
      <c r="A19" s="4" t="s">
        <v>16</v>
      </c>
      <c r="B19" s="25"/>
      <c r="C19" s="26">
        <f>SUM(C17:C18)</f>
        <v>1400</v>
      </c>
      <c r="D19" s="26">
        <f t="shared" ref="D19:G19" si="0">SUM(D17:D18)</f>
        <v>1280</v>
      </c>
      <c r="E19" s="26">
        <f t="shared" si="0"/>
        <v>1160</v>
      </c>
      <c r="F19" s="26">
        <f t="shared" si="0"/>
        <v>1040</v>
      </c>
      <c r="G19" s="26">
        <f t="shared" si="0"/>
        <v>920</v>
      </c>
      <c r="H19" s="52">
        <v>0.3</v>
      </c>
      <c r="I19" s="11" t="s">
        <v>37</v>
      </c>
      <c r="J19" s="29">
        <v>0.15</v>
      </c>
    </row>
    <row r="20" spans="1:18" ht="16.5" thickBot="1" x14ac:dyDescent="0.3">
      <c r="A20" s="5" t="s">
        <v>17</v>
      </c>
      <c r="B20" s="28">
        <f>B5*40%</f>
        <v>4000</v>
      </c>
      <c r="C20" s="28">
        <f>B20-C18</f>
        <v>3200</v>
      </c>
      <c r="D20" s="28">
        <f t="shared" ref="D20:G20" si="1">C20-D18</f>
        <v>2400</v>
      </c>
      <c r="E20" s="28">
        <f t="shared" si="1"/>
        <v>1600</v>
      </c>
      <c r="F20" s="28">
        <f t="shared" si="1"/>
        <v>800</v>
      </c>
      <c r="G20" s="28">
        <f t="shared" si="1"/>
        <v>0</v>
      </c>
      <c r="H20" s="52">
        <v>0.3</v>
      </c>
    </row>
    <row r="21" spans="1:18" ht="17.25" customHeight="1" x14ac:dyDescent="0.25"/>
    <row r="22" spans="1:18" ht="16.5" thickBot="1" x14ac:dyDescent="0.3">
      <c r="A22" s="1" t="s">
        <v>19</v>
      </c>
    </row>
    <row r="23" spans="1:18" ht="16.5" thickBot="1" x14ac:dyDescent="0.3">
      <c r="A23" s="2" t="s">
        <v>8</v>
      </c>
      <c r="B23" s="46" t="str">
        <f>B2</f>
        <v xml:space="preserve">Năm 0 </v>
      </c>
      <c r="C23" s="46" t="str">
        <f t="shared" ref="C23:G23" si="2">C2</f>
        <v xml:space="preserve">Năm 1 </v>
      </c>
      <c r="D23" s="46" t="str">
        <f t="shared" si="2"/>
        <v xml:space="preserve">Năm 2 </v>
      </c>
      <c r="E23" s="46" t="str">
        <f t="shared" si="2"/>
        <v>Năm 3</v>
      </c>
      <c r="F23" s="46" t="str">
        <f t="shared" si="2"/>
        <v>Năm 4</v>
      </c>
      <c r="G23" s="46" t="str">
        <f t="shared" si="2"/>
        <v>Năm 5</v>
      </c>
    </row>
    <row r="24" spans="1:18" ht="17.25" thickTop="1" thickBot="1" x14ac:dyDescent="0.3">
      <c r="A24" s="4" t="s">
        <v>60</v>
      </c>
      <c r="B24" s="25"/>
      <c r="C24" s="26">
        <f>310*2*20</f>
        <v>12400</v>
      </c>
      <c r="D24" s="26">
        <f>310*2*20</f>
        <v>12400</v>
      </c>
      <c r="E24" s="26">
        <f>310*2*20</f>
        <v>12400</v>
      </c>
      <c r="F24" s="26">
        <f>310*2*20</f>
        <v>12400</v>
      </c>
      <c r="G24" s="26">
        <f>310*2*20</f>
        <v>12400</v>
      </c>
      <c r="I24" s="11"/>
      <c r="J24" s="30"/>
      <c r="K24" s="11"/>
    </row>
    <row r="25" spans="1:18" ht="16.5" thickBot="1" x14ac:dyDescent="0.3">
      <c r="A25" s="5" t="s">
        <v>61</v>
      </c>
      <c r="B25" s="41"/>
      <c r="C25" s="49">
        <v>0.75</v>
      </c>
      <c r="D25" s="49">
        <v>0.75</v>
      </c>
      <c r="E25" s="49">
        <v>0.8</v>
      </c>
      <c r="F25" s="49">
        <v>0.8</v>
      </c>
      <c r="G25" s="49">
        <v>0.8</v>
      </c>
    </row>
    <row r="26" spans="1:18" ht="16.5" thickBot="1" x14ac:dyDescent="0.3">
      <c r="A26" s="9" t="s">
        <v>20</v>
      </c>
      <c r="B26" s="6"/>
      <c r="C26" s="31">
        <f>C24*C25</f>
        <v>9300</v>
      </c>
      <c r="D26" s="31">
        <f t="shared" ref="D26:G26" si="3">D24*D25</f>
        <v>9300</v>
      </c>
      <c r="E26" s="31">
        <f t="shared" si="3"/>
        <v>9920</v>
      </c>
      <c r="F26" s="31">
        <f t="shared" si="3"/>
        <v>9920</v>
      </c>
      <c r="G26" s="31">
        <f t="shared" si="3"/>
        <v>9920</v>
      </c>
    </row>
    <row r="28" spans="1:18" ht="16.5" thickBot="1" x14ac:dyDescent="0.3">
      <c r="A28" s="1" t="s">
        <v>46</v>
      </c>
      <c r="H28" s="50" t="s">
        <v>68</v>
      </c>
    </row>
    <row r="29" spans="1:18" ht="16.5" thickBot="1" x14ac:dyDescent="0.3">
      <c r="A29" s="2" t="s">
        <v>8</v>
      </c>
      <c r="B29" s="46" t="str">
        <f t="shared" ref="B29:G29" si="4">B2</f>
        <v xml:space="preserve">Năm 0 </v>
      </c>
      <c r="C29" s="46" t="str">
        <f t="shared" si="4"/>
        <v xml:space="preserve">Năm 1 </v>
      </c>
      <c r="D29" s="46" t="str">
        <f t="shared" si="4"/>
        <v xml:space="preserve">Năm 2 </v>
      </c>
      <c r="E29" s="46" t="str">
        <f t="shared" si="4"/>
        <v>Năm 3</v>
      </c>
      <c r="F29" s="46" t="str">
        <f t="shared" si="4"/>
        <v>Năm 4</v>
      </c>
      <c r="G29" s="46" t="str">
        <f t="shared" si="4"/>
        <v>Năm 5</v>
      </c>
      <c r="H29" s="51" t="s">
        <v>67</v>
      </c>
    </row>
    <row r="30" spans="1:18" ht="17.25" thickTop="1" thickBot="1" x14ac:dyDescent="0.3">
      <c r="A30" s="3" t="s">
        <v>20</v>
      </c>
      <c r="B30" s="8"/>
      <c r="C30" s="24">
        <f>C26</f>
        <v>9300</v>
      </c>
      <c r="D30" s="24">
        <f t="shared" ref="D30:G30" si="5">D26</f>
        <v>9300</v>
      </c>
      <c r="E30" s="24">
        <f t="shared" si="5"/>
        <v>9920</v>
      </c>
      <c r="F30" s="24">
        <f t="shared" si="5"/>
        <v>9920</v>
      </c>
      <c r="G30" s="24">
        <f t="shared" si="5"/>
        <v>9920</v>
      </c>
      <c r="H30" s="52">
        <v>0.2</v>
      </c>
    </row>
    <row r="31" spans="1:18" ht="16.5" thickBot="1" x14ac:dyDescent="0.3">
      <c r="A31" s="4" t="s">
        <v>21</v>
      </c>
      <c r="B31" s="6"/>
      <c r="C31" s="26">
        <f>(2%+10%+3%+12%)*C30+320</f>
        <v>2831</v>
      </c>
      <c r="D31" s="26">
        <f t="shared" ref="D31:G31" si="6">(2%+10%+3%+12%)*D30+320</f>
        <v>2831</v>
      </c>
      <c r="E31" s="26">
        <f t="shared" si="6"/>
        <v>2998.4</v>
      </c>
      <c r="F31" s="26">
        <f t="shared" si="6"/>
        <v>2998.4</v>
      </c>
      <c r="G31" s="26">
        <f t="shared" si="6"/>
        <v>2998.4</v>
      </c>
      <c r="H31" s="52">
        <v>0.2</v>
      </c>
    </row>
    <row r="32" spans="1:18" ht="16.5" thickBot="1" x14ac:dyDescent="0.3">
      <c r="A32" s="5" t="s">
        <v>22</v>
      </c>
      <c r="B32" s="7"/>
      <c r="C32" s="28">
        <f>C10</f>
        <v>1000</v>
      </c>
      <c r="D32" s="28">
        <f>D10</f>
        <v>1000</v>
      </c>
      <c r="E32" s="28">
        <f>E10</f>
        <v>1000</v>
      </c>
      <c r="F32" s="28">
        <f>F10</f>
        <v>1000</v>
      </c>
      <c r="G32" s="28">
        <f>G10</f>
        <v>1000</v>
      </c>
      <c r="H32" s="54">
        <v>0.1</v>
      </c>
    </row>
    <row r="33" spans="1:11" ht="16.5" thickBot="1" x14ac:dyDescent="0.3">
      <c r="A33" s="4" t="s">
        <v>23</v>
      </c>
      <c r="B33" s="6"/>
      <c r="C33" s="26">
        <f>C30-C31-C32</f>
        <v>5469</v>
      </c>
      <c r="D33" s="26">
        <f t="shared" ref="D33:G33" si="7">D30-D31-D32</f>
        <v>5469</v>
      </c>
      <c r="E33" s="26">
        <f t="shared" si="7"/>
        <v>5921.6</v>
      </c>
      <c r="F33" s="26">
        <f t="shared" si="7"/>
        <v>5921.6</v>
      </c>
      <c r="G33" s="26">
        <f t="shared" si="7"/>
        <v>5921.6</v>
      </c>
      <c r="H33" s="52">
        <v>0.2</v>
      </c>
      <c r="I33" s="11"/>
      <c r="J33" s="30"/>
      <c r="K33" s="11"/>
    </row>
    <row r="34" spans="1:11" ht="16.5" thickBot="1" x14ac:dyDescent="0.3">
      <c r="A34" s="5" t="s">
        <v>24</v>
      </c>
      <c r="B34" s="7"/>
      <c r="C34" s="7">
        <f>C17</f>
        <v>600</v>
      </c>
      <c r="D34" s="7">
        <f>D17</f>
        <v>480</v>
      </c>
      <c r="E34" s="7">
        <f>E17</f>
        <v>360</v>
      </c>
      <c r="F34" s="7">
        <f>F17</f>
        <v>240</v>
      </c>
      <c r="G34" s="7">
        <f>G17</f>
        <v>120</v>
      </c>
      <c r="H34" s="52">
        <v>0.2</v>
      </c>
    </row>
    <row r="35" spans="1:11" ht="16.5" thickBot="1" x14ac:dyDescent="0.3">
      <c r="A35" s="4" t="s">
        <v>25</v>
      </c>
      <c r="B35" s="6"/>
      <c r="C35" s="26">
        <f>C33-C34</f>
        <v>4869</v>
      </c>
      <c r="D35" s="26">
        <f t="shared" ref="D35:G35" si="8">D33-D34</f>
        <v>4989</v>
      </c>
      <c r="E35" s="26">
        <f t="shared" si="8"/>
        <v>5561.6</v>
      </c>
      <c r="F35" s="26">
        <f t="shared" si="8"/>
        <v>5681.6</v>
      </c>
      <c r="G35" s="26">
        <f t="shared" si="8"/>
        <v>5801.6</v>
      </c>
      <c r="H35" s="52">
        <v>0.2</v>
      </c>
    </row>
    <row r="36" spans="1:11" ht="17.25" customHeight="1" thickBot="1" x14ac:dyDescent="0.3">
      <c r="A36" s="5" t="s">
        <v>26</v>
      </c>
      <c r="B36" s="7"/>
      <c r="C36" s="28">
        <f>C35*$J$36</f>
        <v>973.80000000000007</v>
      </c>
      <c r="D36" s="28">
        <f>D35*$J$36</f>
        <v>997.80000000000007</v>
      </c>
      <c r="E36" s="28">
        <f>E35*$J$36</f>
        <v>1112.3200000000002</v>
      </c>
      <c r="F36" s="28">
        <f>F35*$J$36</f>
        <v>1136.3200000000002</v>
      </c>
      <c r="G36" s="28">
        <f>G35*$J$36</f>
        <v>1160.3200000000002</v>
      </c>
      <c r="H36" s="52">
        <v>0.2</v>
      </c>
      <c r="I36" s="11" t="s">
        <v>38</v>
      </c>
      <c r="J36" s="32">
        <v>0.2</v>
      </c>
    </row>
    <row r="37" spans="1:11" ht="17.25" customHeight="1" thickBot="1" x14ac:dyDescent="0.3">
      <c r="A37" s="4" t="s">
        <v>27</v>
      </c>
      <c r="B37" s="6"/>
      <c r="C37" s="26">
        <f>C35-C36</f>
        <v>3895.2</v>
      </c>
      <c r="D37" s="26">
        <f t="shared" ref="D37:G37" si="9">D35-D36</f>
        <v>3991.2</v>
      </c>
      <c r="E37" s="26">
        <f t="shared" si="9"/>
        <v>4449.2800000000007</v>
      </c>
      <c r="F37" s="26">
        <f t="shared" si="9"/>
        <v>4545.2800000000007</v>
      </c>
      <c r="G37" s="26">
        <f t="shared" si="9"/>
        <v>4641.2800000000007</v>
      </c>
      <c r="H37" s="52">
        <v>0.2</v>
      </c>
    </row>
    <row r="38" spans="1:11" ht="17.25" customHeight="1" x14ac:dyDescent="0.25"/>
    <row r="39" spans="1:11" ht="17.25" customHeight="1" x14ac:dyDescent="0.25"/>
  </sheetData>
  <pageMargins left="0.7" right="0.7" top="0.75" bottom="0.75" header="0.3" footer="0.3"/>
  <pageSetup orientation="portrait" r:id="rId1"/>
  <ignoredErrors>
    <ignoredError sqref="C36: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B1" zoomScale="70" zoomScaleNormal="70" workbookViewId="0">
      <selection activeCell="I21" sqref="I21"/>
    </sheetView>
  </sheetViews>
  <sheetFormatPr defaultRowHeight="15" x14ac:dyDescent="0.25"/>
  <cols>
    <col min="1" max="1" width="36" bestFit="1" customWidth="1"/>
    <col min="2" max="2" width="11.5703125" bestFit="1" customWidth="1"/>
    <col min="3" max="3" width="12.7109375" bestFit="1" customWidth="1"/>
    <col min="4" max="4" width="11" bestFit="1" customWidth="1"/>
    <col min="5" max="5" width="11.5703125" bestFit="1" customWidth="1"/>
    <col min="6" max="7" width="11" bestFit="1" customWidth="1"/>
    <col min="8" max="8" width="13.5703125" bestFit="1" customWidth="1"/>
    <col min="9" max="9" width="15" bestFit="1" customWidth="1"/>
  </cols>
  <sheetData>
    <row r="1" spans="1:9" ht="16.5" thickBot="1" x14ac:dyDescent="0.3">
      <c r="A1" s="11" t="s">
        <v>57</v>
      </c>
      <c r="B1" s="39">
        <v>0</v>
      </c>
      <c r="C1" s="39">
        <v>1</v>
      </c>
      <c r="D1" s="39">
        <v>2</v>
      </c>
      <c r="E1" s="39">
        <v>3</v>
      </c>
      <c r="F1" s="39"/>
      <c r="G1" s="39"/>
      <c r="H1" s="39">
        <v>4</v>
      </c>
      <c r="I1" s="50" t="s">
        <v>68</v>
      </c>
    </row>
    <row r="2" spans="1:9" ht="32.25" thickBot="1" x14ac:dyDescent="0.3">
      <c r="A2" s="2" t="s">
        <v>8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43</v>
      </c>
      <c r="G2" s="46" t="s">
        <v>49</v>
      </c>
      <c r="H2" s="46" t="s">
        <v>50</v>
      </c>
      <c r="I2" s="51" t="s">
        <v>67</v>
      </c>
    </row>
    <row r="3" spans="1:9" ht="17.25" thickTop="1" thickBot="1" x14ac:dyDescent="0.3">
      <c r="A3" s="12" t="s">
        <v>20</v>
      </c>
      <c r="B3" s="33"/>
      <c r="C3" s="33">
        <f>'Các bảng số liệu đầu vào'!C30</f>
        <v>9300</v>
      </c>
      <c r="D3" s="33">
        <f>'Các bảng số liệu đầu vào'!D30</f>
        <v>9300</v>
      </c>
      <c r="E3" s="33">
        <f>'Các bảng số liệu đầu vào'!E30</f>
        <v>9920</v>
      </c>
      <c r="F3" s="33">
        <f>'Các bảng số liệu đầu vào'!F30</f>
        <v>9920</v>
      </c>
      <c r="G3" s="33">
        <f>'Các bảng số liệu đầu vào'!G30</f>
        <v>9920</v>
      </c>
      <c r="H3" s="33">
        <f>'Các bảng số liệu đầu vào'!I30</f>
        <v>0</v>
      </c>
      <c r="I3" s="52">
        <v>0.1</v>
      </c>
    </row>
    <row r="4" spans="1:9" ht="17.25" thickTop="1" thickBot="1" x14ac:dyDescent="0.3">
      <c r="A4" s="13" t="s">
        <v>29</v>
      </c>
      <c r="B4" s="33"/>
      <c r="C4" s="33">
        <f>'Các bảng số liệu đầu vào'!L5</f>
        <v>1116</v>
      </c>
      <c r="D4" s="33">
        <f>'Các bảng số liệu đầu vào'!M5</f>
        <v>0</v>
      </c>
      <c r="E4" s="33">
        <f>'Các bảng số liệu đầu vào'!N5</f>
        <v>74.399999999999864</v>
      </c>
      <c r="F4" s="33">
        <f>'Các bảng số liệu đầu vào'!O5</f>
        <v>0</v>
      </c>
      <c r="G4" s="33">
        <f>'Các bảng số liệu đầu vào'!P5</f>
        <v>0</v>
      </c>
      <c r="H4" s="33">
        <f>'Các bảng số liệu đầu vào'!Q5</f>
        <v>-1190.3999999999999</v>
      </c>
      <c r="I4" s="52">
        <v>0.1</v>
      </c>
    </row>
    <row r="5" spans="1:9" ht="17.25" thickTop="1" thickBot="1" x14ac:dyDescent="0.3">
      <c r="A5" s="47" t="s">
        <v>65</v>
      </c>
      <c r="B5" s="33"/>
      <c r="C5" s="33"/>
      <c r="D5" s="33"/>
      <c r="E5" s="33"/>
      <c r="F5" s="33"/>
      <c r="G5" s="33"/>
      <c r="H5" s="33">
        <f>'Các bảng số liệu đầu vào'!B3</f>
        <v>2000</v>
      </c>
      <c r="I5" s="54">
        <v>0.1</v>
      </c>
    </row>
    <row r="6" spans="1:9" ht="17.25" thickTop="1" thickBot="1" x14ac:dyDescent="0.3">
      <c r="A6" s="47" t="s">
        <v>51</v>
      </c>
      <c r="B6" s="33"/>
      <c r="C6" s="44"/>
      <c r="D6" s="44"/>
      <c r="E6" s="44"/>
      <c r="F6" s="44"/>
      <c r="G6" s="44"/>
      <c r="H6" s="33">
        <f>'Các bảng số liệu đầu vào'!G12</f>
        <v>3000</v>
      </c>
      <c r="I6" s="54">
        <v>0.1</v>
      </c>
    </row>
    <row r="7" spans="1:9" ht="17.25" thickTop="1" thickBot="1" x14ac:dyDescent="0.3">
      <c r="A7" s="14" t="s">
        <v>30</v>
      </c>
      <c r="B7" s="33"/>
      <c r="C7" s="33">
        <f t="shared" ref="C7:G7" si="0">C3-C4+C5+C6</f>
        <v>8184</v>
      </c>
      <c r="D7" s="33">
        <f t="shared" si="0"/>
        <v>9300</v>
      </c>
      <c r="E7" s="33">
        <f t="shared" si="0"/>
        <v>9845.6</v>
      </c>
      <c r="F7" s="33">
        <f t="shared" si="0"/>
        <v>9920</v>
      </c>
      <c r="G7" s="33">
        <f t="shared" si="0"/>
        <v>9920</v>
      </c>
      <c r="H7" s="33">
        <f>H3-H4+H5+H6</f>
        <v>6190.4</v>
      </c>
      <c r="I7" s="54">
        <v>0.2</v>
      </c>
    </row>
    <row r="8" spans="1:9" ht="17.25" thickTop="1" thickBot="1" x14ac:dyDescent="0.3">
      <c r="A8" s="48" t="s">
        <v>52</v>
      </c>
      <c r="B8" s="34">
        <f>'Các bảng số liệu đầu vào'!B5</f>
        <v>10000</v>
      </c>
      <c r="C8" s="34">
        <f>'Các bảng số liệu đầu vào'!C5</f>
        <v>0</v>
      </c>
      <c r="D8" s="34">
        <f>'Các bảng số liệu đầu vào'!D5</f>
        <v>0</v>
      </c>
      <c r="E8" s="34">
        <f>'Các bảng số liệu đầu vào'!E5</f>
        <v>0</v>
      </c>
      <c r="F8" s="34">
        <f>'Các bảng số liệu đầu vào'!F5</f>
        <v>0</v>
      </c>
      <c r="G8" s="34">
        <f>'Các bảng số liệu đầu vào'!G5</f>
        <v>0</v>
      </c>
      <c r="H8" s="34">
        <f>'Các bảng số liệu đầu vào'!I5</f>
        <v>0</v>
      </c>
      <c r="I8" s="52">
        <v>0.1</v>
      </c>
    </row>
    <row r="9" spans="1:9" ht="17.25" thickTop="1" thickBot="1" x14ac:dyDescent="0.3">
      <c r="A9" s="15" t="s">
        <v>31</v>
      </c>
      <c r="B9" s="34"/>
      <c r="C9" s="34">
        <f>'Các bảng số liệu đầu vào'!C31</f>
        <v>2831</v>
      </c>
      <c r="D9" s="34">
        <f>'Các bảng số liệu đầu vào'!D31</f>
        <v>2831</v>
      </c>
      <c r="E9" s="34">
        <f>'Các bảng số liệu đầu vào'!E31</f>
        <v>2998.4</v>
      </c>
      <c r="F9" s="34">
        <f>'Các bảng số liệu đầu vào'!F31</f>
        <v>2998.4</v>
      </c>
      <c r="G9" s="34">
        <f>'Các bảng số liệu đầu vào'!G31</f>
        <v>2998.4</v>
      </c>
      <c r="H9" s="34">
        <f>'Các bảng số liệu đầu vào'!I31</f>
        <v>0</v>
      </c>
      <c r="I9" s="52">
        <v>0.1</v>
      </c>
    </row>
    <row r="10" spans="1:9" ht="17.25" thickTop="1" thickBot="1" x14ac:dyDescent="0.3">
      <c r="A10" s="15" t="s">
        <v>32</v>
      </c>
      <c r="B10" s="34"/>
      <c r="C10" s="34">
        <f>'Các bảng số liệu đầu vào'!L11</f>
        <v>283.10000000000002</v>
      </c>
      <c r="D10" s="34">
        <f>'Các bảng số liệu đầu vào'!M11</f>
        <v>0</v>
      </c>
      <c r="E10" s="34">
        <f>'Các bảng số liệu đầu vào'!N11</f>
        <v>16.740000000000009</v>
      </c>
      <c r="F10" s="34">
        <f>'Các bảng số liệu đầu vào'!O11</f>
        <v>0</v>
      </c>
      <c r="G10" s="34">
        <f>'Các bảng số liệu đầu vào'!P11</f>
        <v>0</v>
      </c>
      <c r="H10" s="34">
        <f>'Các bảng số liệu đầu vào'!Q11</f>
        <v>-299.84000000000003</v>
      </c>
      <c r="I10" s="52">
        <v>0.1</v>
      </c>
    </row>
    <row r="11" spans="1:9" ht="17.25" thickTop="1" thickBot="1" x14ac:dyDescent="0.3">
      <c r="A11" s="15" t="s">
        <v>33</v>
      </c>
      <c r="B11" s="34"/>
      <c r="C11" s="34">
        <f>'Các bảng số liệu đầu vào'!L17</f>
        <v>651.00000000000011</v>
      </c>
      <c r="D11" s="34">
        <f>'Các bảng số liệu đầu vào'!M17</f>
        <v>0</v>
      </c>
      <c r="E11" s="34">
        <f>'Các bảng số liệu đầu vào'!N17</f>
        <v>43.399999999999977</v>
      </c>
      <c r="F11" s="34">
        <f>'Các bảng số liệu đầu vào'!O17</f>
        <v>0</v>
      </c>
      <c r="G11" s="34">
        <f>'Các bảng số liệu đầu vào'!P17</f>
        <v>0</v>
      </c>
      <c r="H11" s="34">
        <f>'Các bảng số liệu đầu vào'!Q17</f>
        <v>-694.40000000000009</v>
      </c>
      <c r="I11" s="52">
        <v>0.1</v>
      </c>
    </row>
    <row r="12" spans="1:9" ht="17.25" thickTop="1" thickBot="1" x14ac:dyDescent="0.3">
      <c r="A12" s="15" t="s">
        <v>34</v>
      </c>
      <c r="B12" s="34"/>
      <c r="C12" s="34">
        <f>'Các bảng số liệu đầu vào'!C36</f>
        <v>973.80000000000007</v>
      </c>
      <c r="D12" s="34">
        <f>'Các bảng số liệu đầu vào'!D36</f>
        <v>997.80000000000007</v>
      </c>
      <c r="E12" s="34">
        <f>'Các bảng số liệu đầu vào'!E36</f>
        <v>1112.3200000000002</v>
      </c>
      <c r="F12" s="34">
        <f>'Các bảng số liệu đầu vào'!F36</f>
        <v>1136.3200000000002</v>
      </c>
      <c r="G12" s="34">
        <f>'Các bảng số liệu đầu vào'!G36</f>
        <v>1160.3200000000002</v>
      </c>
      <c r="H12" s="34">
        <v>0</v>
      </c>
      <c r="I12" s="52">
        <v>0.1</v>
      </c>
    </row>
    <row r="13" spans="1:9" ht="16.5" thickBot="1" x14ac:dyDescent="0.3">
      <c r="A13" s="16" t="s">
        <v>35</v>
      </c>
      <c r="B13" s="35">
        <f>B8+B9-B10+B11+B12</f>
        <v>10000</v>
      </c>
      <c r="C13" s="35">
        <f t="shared" ref="C13:H13" si="1">C8+C9-C10+C11+C12</f>
        <v>4172.7</v>
      </c>
      <c r="D13" s="35">
        <f t="shared" si="1"/>
        <v>3828.8</v>
      </c>
      <c r="E13" s="35">
        <f t="shared" si="1"/>
        <v>4137.38</v>
      </c>
      <c r="F13" s="35">
        <f t="shared" si="1"/>
        <v>4134.72</v>
      </c>
      <c r="G13" s="35">
        <f t="shared" si="1"/>
        <v>4158.72</v>
      </c>
      <c r="H13" s="35">
        <f t="shared" si="1"/>
        <v>-394.56000000000006</v>
      </c>
      <c r="I13" s="54">
        <v>0.2</v>
      </c>
    </row>
    <row r="14" spans="1:9" ht="17.25" thickTop="1" thickBot="1" x14ac:dyDescent="0.3">
      <c r="A14" s="42" t="s">
        <v>36</v>
      </c>
      <c r="B14" s="43">
        <f>B7-B13</f>
        <v>-10000</v>
      </c>
      <c r="C14" s="43">
        <f t="shared" ref="C14:H14" si="2">C7-C13</f>
        <v>4011.3</v>
      </c>
      <c r="D14" s="43">
        <f t="shared" si="2"/>
        <v>5471.2</v>
      </c>
      <c r="E14" s="43">
        <f t="shared" si="2"/>
        <v>5708.22</v>
      </c>
      <c r="F14" s="43">
        <f t="shared" si="2"/>
        <v>5785.28</v>
      </c>
      <c r="G14" s="43">
        <f t="shared" si="2"/>
        <v>5761.28</v>
      </c>
      <c r="H14" s="43">
        <f t="shared" si="2"/>
        <v>6584.96</v>
      </c>
      <c r="I14" s="54">
        <v>0.2</v>
      </c>
    </row>
    <row r="15" spans="1:9" s="40" customFormat="1" ht="15.75" thickTop="1" x14ac:dyDescent="0.25">
      <c r="A15"/>
      <c r="B15"/>
      <c r="C15"/>
      <c r="D15"/>
      <c r="E15"/>
      <c r="F15"/>
      <c r="G15"/>
      <c r="H15"/>
      <c r="I15"/>
    </row>
    <row r="16" spans="1:9" ht="15.75" x14ac:dyDescent="0.25">
      <c r="A16" s="11" t="s">
        <v>40</v>
      </c>
      <c r="B16" s="37">
        <v>0.25</v>
      </c>
    </row>
    <row r="17" spans="1:9" ht="18.75" x14ac:dyDescent="0.35">
      <c r="A17" s="11" t="s">
        <v>41</v>
      </c>
      <c r="B17" s="36">
        <f>NPV(B16,C14:H14)+B14</f>
        <v>5616.9313126399993</v>
      </c>
      <c r="C17" s="11" t="s">
        <v>39</v>
      </c>
      <c r="E17" s="11"/>
      <c r="F17" s="11"/>
      <c r="G17" s="11"/>
      <c r="H17" s="36"/>
      <c r="I17" s="54">
        <v>0.75</v>
      </c>
    </row>
    <row r="18" spans="1:9" ht="18.75" x14ac:dyDescent="0.35">
      <c r="A18" s="11" t="s">
        <v>42</v>
      </c>
      <c r="B18" s="38">
        <f>IRR(B14:H14)</f>
        <v>0.45837363660873964</v>
      </c>
      <c r="C18" s="11"/>
      <c r="E18" s="11"/>
      <c r="F18" s="11"/>
      <c r="G18" s="11"/>
      <c r="H18" s="38"/>
      <c r="I18" s="54">
        <v>0.75</v>
      </c>
    </row>
    <row r="19" spans="1:9" ht="15.75" x14ac:dyDescent="0.25">
      <c r="A19" s="56" t="s">
        <v>69</v>
      </c>
      <c r="I19" s="55">
        <v>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Các bảng số liệu đầu vào</vt:lpstr>
      <vt:lpstr>Bảng ngân lưu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 Phuong</dc:creator>
  <cp:lastModifiedBy>Windows User</cp:lastModifiedBy>
  <dcterms:created xsi:type="dcterms:W3CDTF">2015-04-20T01:32:04Z</dcterms:created>
  <dcterms:modified xsi:type="dcterms:W3CDTF">2020-07-29T13:22:34Z</dcterms:modified>
</cp:coreProperties>
</file>